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C29" i="1" l="1"/>
  <c r="C28" i="1"/>
  <c r="C27" i="1"/>
  <c r="C26" i="1"/>
  <c r="D9" i="1"/>
  <c r="C9" i="1"/>
  <c r="D7" i="1"/>
  <c r="C7" i="1"/>
  <c r="D11" i="1"/>
  <c r="C11" i="1"/>
  <c r="D19" i="1" l="1"/>
  <c r="C51" i="1" l="1"/>
  <c r="C50" i="1"/>
  <c r="C49" i="1"/>
  <c r="C47" i="1"/>
  <c r="C48" i="1"/>
  <c r="C45" i="1"/>
  <c r="D45" i="1" s="1"/>
  <c r="C44" i="1"/>
  <c r="D44" i="1" s="1"/>
  <c r="C43" i="1"/>
  <c r="D43" i="1" s="1"/>
  <c r="C42" i="1"/>
  <c r="D42" i="1" s="1"/>
  <c r="C41" i="1"/>
  <c r="D41" i="1" s="1"/>
  <c r="C53" i="1" l="1"/>
  <c r="C54" i="1"/>
  <c r="D54" i="1" s="1"/>
  <c r="C55" i="1"/>
  <c r="D55" i="1" s="1"/>
  <c r="C34" i="1"/>
  <c r="C35" i="1"/>
  <c r="D35" i="1" s="1"/>
  <c r="C63" i="1" l="1"/>
  <c r="D63" i="1" s="1"/>
  <c r="C62" i="1"/>
  <c r="D62" i="1" s="1"/>
  <c r="C61" i="1"/>
  <c r="D61" i="1" s="1"/>
  <c r="C60" i="1"/>
  <c r="D60" i="1" s="1"/>
  <c r="C58" i="1" l="1"/>
  <c r="D58" i="1" s="1"/>
  <c r="C57" i="1"/>
  <c r="D57" i="1" s="1"/>
  <c r="C56" i="1"/>
  <c r="D56" i="1" s="1"/>
  <c r="D53" i="1"/>
  <c r="C39" i="1"/>
  <c r="D39" i="1" s="1"/>
  <c r="C38" i="1"/>
  <c r="D38" i="1" s="1"/>
  <c r="C37" i="1"/>
  <c r="D37" i="1" s="1"/>
  <c r="C36" i="1"/>
  <c r="D36" i="1" s="1"/>
  <c r="D24" i="1" l="1"/>
  <c r="D23" i="1"/>
  <c r="D22" i="1"/>
  <c r="C24" i="1"/>
  <c r="C23" i="1"/>
  <c r="C22" i="1"/>
  <c r="D20" i="1"/>
  <c r="D18" i="1"/>
  <c r="D17" i="1"/>
  <c r="D16" i="1"/>
  <c r="C20" i="1"/>
  <c r="C18" i="1"/>
  <c r="C17" i="1"/>
  <c r="C16" i="1"/>
  <c r="F14" i="1"/>
  <c r="F13" i="1"/>
  <c r="E14" i="1"/>
  <c r="E13" i="1"/>
  <c r="D14" i="1"/>
  <c r="D13" i="1"/>
  <c r="C14" i="1"/>
  <c r="C13" i="1"/>
  <c r="F6" i="1"/>
  <c r="E6" i="1"/>
  <c r="D6" i="1"/>
  <c r="C6" i="1"/>
</calcChain>
</file>

<file path=xl/sharedStrings.xml><?xml version="1.0" encoding="utf-8"?>
<sst xmlns="http://schemas.openxmlformats.org/spreadsheetml/2006/main" count="80" uniqueCount="76">
  <si>
    <t>Produktbeskrivelse</t>
  </si>
  <si>
    <t>Y-Age System Kit</t>
  </si>
  <si>
    <t>Corsentials Plus</t>
  </si>
  <si>
    <t>Lifewave Matrix</t>
  </si>
  <si>
    <t>Lifewave Plastre</t>
  </si>
  <si>
    <t>Matrix 2 for Samsung</t>
  </si>
  <si>
    <t>Matrix 2 for iPhone</t>
  </si>
  <si>
    <t>Theta Nutrition</t>
  </si>
  <si>
    <t>Theta One</t>
  </si>
  <si>
    <t>Theta Fuel</t>
  </si>
  <si>
    <t>Theta Heart</t>
  </si>
  <si>
    <t>Theta Activate</t>
  </si>
  <si>
    <t>Wellness Systemer</t>
  </si>
  <si>
    <t>Corsentials</t>
  </si>
  <si>
    <t>Healthy Heart System</t>
  </si>
  <si>
    <t>Energy System</t>
  </si>
  <si>
    <t>1 Pakke</t>
  </si>
  <si>
    <t>2 Pakker</t>
  </si>
  <si>
    <t>3 Pakker</t>
  </si>
  <si>
    <t>Bedste Værdi</t>
  </si>
  <si>
    <t>DHL USD</t>
  </si>
  <si>
    <t>Momsfaktor</t>
  </si>
  <si>
    <t xml:space="preserve">1 USD = </t>
  </si>
  <si>
    <t xml:space="preserve">Detail Pris </t>
  </si>
  <si>
    <t>Indsæt momsfaktor i det gule felt og USD kursen i det grønne felt</t>
  </si>
  <si>
    <t>Kan bruges til alle valutaer</t>
  </si>
  <si>
    <t>En gros pris/pr. pakke (plastre og Matrix kan blandes)</t>
  </si>
  <si>
    <t>Fragt</t>
  </si>
  <si>
    <t>Butik</t>
  </si>
  <si>
    <t>Pakkepris</t>
  </si>
  <si>
    <r>
      <t xml:space="preserve">Startpakker </t>
    </r>
    <r>
      <rPr>
        <b/>
        <sz val="11"/>
        <color theme="0"/>
        <rFont val="Calibri"/>
        <family val="2"/>
        <scheme val="minor"/>
      </rPr>
      <t>(plastre)</t>
    </r>
  </si>
  <si>
    <r>
      <rPr>
        <b/>
        <sz val="14"/>
        <color theme="0"/>
        <rFont val="Calibri"/>
        <family val="2"/>
        <scheme val="minor"/>
      </rPr>
      <t xml:space="preserve">Opgraderingseksempler </t>
    </r>
    <r>
      <rPr>
        <b/>
        <sz val="11"/>
        <color theme="0"/>
        <rFont val="Calibri"/>
        <family val="2"/>
        <scheme val="minor"/>
      </rPr>
      <t>(plastre)</t>
    </r>
  </si>
  <si>
    <t>BV vedligeholdspakker</t>
  </si>
  <si>
    <t>MP1 (7 pk plastre)</t>
  </si>
  <si>
    <t>MP2 (14 pk plastre)</t>
  </si>
  <si>
    <t>MP1 (3 sæt corsentials)</t>
  </si>
  <si>
    <t>MP2 (7 sæt corsentials)</t>
  </si>
  <si>
    <t>Bronze til Sølv (5 pk)</t>
  </si>
  <si>
    <t>Sølv til Guld (7 pk)</t>
  </si>
  <si>
    <t>Guld til Platin (11 pk)</t>
  </si>
  <si>
    <t>Platin til Diamant (11 pk)</t>
  </si>
  <si>
    <t xml:space="preserve"> aktiv i 6 mdr. med 55 point</t>
  </si>
  <si>
    <t xml:space="preserve"> aktiv i 6 mdr. med 117 point</t>
  </si>
  <si>
    <t xml:space="preserve"> aktiv i 6 mdr. med 110 point</t>
  </si>
  <si>
    <t>Bronze (1 pk)</t>
  </si>
  <si>
    <t>Sølv (6 pk)</t>
  </si>
  <si>
    <t>Guld (13 pk)</t>
  </si>
  <si>
    <t>Platin (24 pk)</t>
  </si>
  <si>
    <t>Diamant (35 pk)</t>
  </si>
  <si>
    <t xml:space="preserve"> aktiv i 3 mdr. med 110 point</t>
  </si>
  <si>
    <t>Starter (0 pk)</t>
  </si>
  <si>
    <t>Starter til Bronze (1 pk)</t>
  </si>
  <si>
    <t>Starter til Sølv (6 pk)</t>
  </si>
  <si>
    <t>Sølv (2 pk)</t>
  </si>
  <si>
    <t>Guld (3 pk)</t>
  </si>
  <si>
    <t>Platin (6 pk)</t>
  </si>
  <si>
    <t>Diamant (10 pk)</t>
  </si>
  <si>
    <r>
      <rPr>
        <b/>
        <sz val="14"/>
        <color theme="0"/>
        <rFont val="Calibri"/>
        <family val="2"/>
        <scheme val="minor"/>
      </rPr>
      <t>Startpakker</t>
    </r>
    <r>
      <rPr>
        <b/>
        <sz val="11"/>
        <color theme="0"/>
        <rFont val="Calibri"/>
        <family val="2"/>
        <scheme val="minor"/>
      </rPr>
      <t xml:space="preserve"> (corsentials)</t>
    </r>
  </si>
  <si>
    <t>Bøttepris</t>
  </si>
  <si>
    <r>
      <rPr>
        <b/>
        <sz val="14"/>
        <color theme="0"/>
        <rFont val="Calibri"/>
        <family val="2"/>
        <scheme val="minor"/>
      </rPr>
      <t>Startpakker</t>
    </r>
    <r>
      <rPr>
        <b/>
        <sz val="11"/>
        <color theme="0"/>
        <rFont val="Calibri"/>
        <family val="2"/>
        <scheme val="minor"/>
      </rPr>
      <t xml:space="preserve"> (maveric)</t>
    </r>
  </si>
  <si>
    <t>Maveric</t>
  </si>
  <si>
    <t>Theta Mind</t>
  </si>
  <si>
    <t>(Køb 2 eller 3 pga fragt)</t>
  </si>
  <si>
    <t>Plastre alle slags</t>
  </si>
  <si>
    <t>Lifewavw SkinCare</t>
  </si>
  <si>
    <t>Alavida trio</t>
  </si>
  <si>
    <t>Sølv (2 sæt + 1 pk GLU)</t>
  </si>
  <si>
    <t>Guld (3 sæt + 3 pk GLU)</t>
  </si>
  <si>
    <t>Platin (6 sæt + 5 pk GLU)</t>
  </si>
  <si>
    <t>Diamant (10 sæt + 4 pk )</t>
  </si>
  <si>
    <r>
      <rPr>
        <b/>
        <sz val="14"/>
        <color theme="0"/>
        <rFont val="Calibri"/>
        <family val="2"/>
        <scheme val="minor"/>
      </rPr>
      <t xml:space="preserve">Startpakker </t>
    </r>
    <r>
      <rPr>
        <b/>
        <sz val="11"/>
        <color theme="0"/>
        <rFont val="Calibri"/>
        <family val="2"/>
        <scheme val="minor"/>
      </rPr>
      <t>(Alavida)</t>
    </r>
  </si>
  <si>
    <t>Diamant (38 bøtter)</t>
  </si>
  <si>
    <t>Platin (25 bøtter)</t>
  </si>
  <si>
    <t>Guld (12 bøtter)</t>
  </si>
  <si>
    <t>Sølv (7 bøtter)</t>
  </si>
  <si>
    <t>Bronze (2 bøtte)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</si>
</sst>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0" xfId="0" applyFill="1"/>
    <xf numFmtId="1" fontId="0" fillId="4" borderId="6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4" fontId="0" fillId="0" borderId="4" xfId="0" applyNumberFormat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21" xfId="0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4" xfId="0" applyBorder="1"/>
    <xf numFmtId="4" fontId="0" fillId="0" borderId="5" xfId="0" applyNumberFormat="1" applyFill="1" applyBorder="1" applyAlignment="1">
      <alignment horizontal="center"/>
    </xf>
    <xf numFmtId="0" fontId="0" fillId="0" borderId="7" xfId="0" applyBorder="1"/>
    <xf numFmtId="4" fontId="0" fillId="0" borderId="8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28" xfId="0" applyBorder="1"/>
    <xf numFmtId="0" fontId="0" fillId="0" borderId="29" xfId="0" applyBorder="1"/>
    <xf numFmtId="4" fontId="0" fillId="0" borderId="30" xfId="0" applyNumberFormat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0" fontId="0" fillId="0" borderId="25" xfId="0" applyBorder="1"/>
    <xf numFmtId="4" fontId="0" fillId="0" borderId="26" xfId="0" applyNumberForma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3" fontId="0" fillId="0" borderId="21" xfId="0" applyNumberFormat="1" applyBorder="1" applyAlignment="1">
      <alignment horizontal="left"/>
    </xf>
    <xf numFmtId="3" fontId="0" fillId="6" borderId="5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4" fillId="2" borderId="4" xfId="0" applyFont="1" applyFill="1" applyBorder="1"/>
    <xf numFmtId="0" fontId="0" fillId="2" borderId="5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4" fillId="2" borderId="14" xfId="0" applyFont="1" applyFill="1" applyBorder="1"/>
    <xf numFmtId="0" fontId="0" fillId="2" borderId="15" xfId="0" applyFill="1" applyBorder="1"/>
    <xf numFmtId="0" fontId="0" fillId="2" borderId="13" xfId="0" applyFill="1" applyBorder="1"/>
    <xf numFmtId="0" fontId="4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4" xfId="0" applyFont="1" applyFill="1" applyBorder="1"/>
    <xf numFmtId="0" fontId="5" fillId="2" borderId="5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3" fontId="2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32" xfId="0" applyBorder="1"/>
    <xf numFmtId="0" fontId="0" fillId="0" borderId="30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33" xfId="0" applyBorder="1"/>
    <xf numFmtId="0" fontId="0" fillId="0" borderId="25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6" fillId="2" borderId="15" xfId="0" applyFont="1" applyFill="1" applyBorder="1"/>
    <xf numFmtId="0" fontId="4" fillId="2" borderId="15" xfId="0" applyFont="1" applyFill="1" applyBorder="1"/>
    <xf numFmtId="0" fontId="4" fillId="2" borderId="13" xfId="0" applyFont="1" applyFill="1" applyBorder="1"/>
    <xf numFmtId="0" fontId="6" fillId="2" borderId="34" xfId="0" applyFont="1" applyFill="1" applyBorder="1"/>
    <xf numFmtId="0" fontId="4" fillId="2" borderId="12" xfId="0" applyFont="1" applyFill="1" applyBorder="1"/>
    <xf numFmtId="0" fontId="0" fillId="0" borderId="31" xfId="0" applyBorder="1"/>
    <xf numFmtId="0" fontId="0" fillId="0" borderId="35" xfId="0" applyBorder="1"/>
    <xf numFmtId="4" fontId="0" fillId="0" borderId="36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6" xfId="0" applyBorder="1"/>
    <xf numFmtId="0" fontId="0" fillId="0" borderId="37" xfId="0" applyBorder="1"/>
    <xf numFmtId="4" fontId="0" fillId="0" borderId="38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8" xfId="0" applyBorder="1"/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D52" sqref="D52:F52"/>
    </sheetView>
  </sheetViews>
  <sheetFormatPr defaultRowHeight="15" x14ac:dyDescent="0.25"/>
  <cols>
    <col min="1" max="1" width="23.140625" customWidth="1"/>
    <col min="3" max="6" width="12.7109375" customWidth="1"/>
  </cols>
  <sheetData>
    <row r="1" spans="1:7" ht="24.95" customHeight="1" x14ac:dyDescent="0.25">
      <c r="C1" s="27" t="s">
        <v>21</v>
      </c>
      <c r="D1" s="28">
        <v>1.25</v>
      </c>
      <c r="E1" s="29" t="s">
        <v>22</v>
      </c>
      <c r="F1" s="29">
        <v>6.7</v>
      </c>
    </row>
    <row r="2" spans="1:7" ht="24.95" customHeight="1" thickBot="1" x14ac:dyDescent="0.3">
      <c r="F2" s="11" t="s">
        <v>19</v>
      </c>
    </row>
    <row r="3" spans="1:7" ht="24.95" customHeight="1" thickBot="1" x14ac:dyDescent="0.3">
      <c r="B3" s="10" t="s">
        <v>27</v>
      </c>
      <c r="C3" s="10" t="s">
        <v>28</v>
      </c>
      <c r="D3" s="10" t="s">
        <v>16</v>
      </c>
      <c r="E3" s="10" t="s">
        <v>17</v>
      </c>
      <c r="F3" s="10" t="s">
        <v>18</v>
      </c>
    </row>
    <row r="4" spans="1:7" ht="24.95" customHeight="1" thickBot="1" x14ac:dyDescent="0.3">
      <c r="A4" s="9" t="s">
        <v>0</v>
      </c>
      <c r="B4" s="13" t="s">
        <v>20</v>
      </c>
      <c r="C4" s="10" t="s">
        <v>23</v>
      </c>
      <c r="D4" s="51" t="s">
        <v>26</v>
      </c>
      <c r="E4" s="51"/>
      <c r="F4" s="51"/>
    </row>
    <row r="5" spans="1:7" ht="24.95" customHeight="1" x14ac:dyDescent="0.3">
      <c r="A5" s="61" t="s">
        <v>4</v>
      </c>
      <c r="B5" s="62"/>
      <c r="C5" s="62"/>
      <c r="D5" s="62"/>
      <c r="E5" s="62"/>
      <c r="F5" s="63"/>
    </row>
    <row r="6" spans="1:7" ht="24.95" customHeight="1" x14ac:dyDescent="0.25">
      <c r="A6" s="2" t="s">
        <v>63</v>
      </c>
      <c r="B6" s="4">
        <v>16.61</v>
      </c>
      <c r="C6" s="5">
        <f>(89.95+B6)*D1*F1</f>
        <v>892.43999999999994</v>
      </c>
      <c r="D6" s="5">
        <f>(69.95+B6)*D1*F1</f>
        <v>724.94</v>
      </c>
      <c r="E6" s="5">
        <f>((59.95*2+B6)*D1*F1)/2</f>
        <v>571.635625</v>
      </c>
      <c r="F6" s="12">
        <f>((49.95*3+B6)*D1*F1)/3</f>
        <v>464.70083333333349</v>
      </c>
    </row>
    <row r="7" spans="1:7" ht="24.95" customHeight="1" x14ac:dyDescent="0.25">
      <c r="A7" s="74" t="s">
        <v>1</v>
      </c>
      <c r="B7" s="75">
        <v>16.61</v>
      </c>
      <c r="C7" s="76">
        <f>(269.85+B7)*D1*F1</f>
        <v>2399.1025000000004</v>
      </c>
      <c r="D7" s="76">
        <f>(149.85+B7)*D1*F1</f>
        <v>1394.1025</v>
      </c>
      <c r="E7" s="70"/>
      <c r="F7" s="71"/>
    </row>
    <row r="8" spans="1:7" ht="24.95" customHeight="1" x14ac:dyDescent="0.3">
      <c r="A8" s="58" t="s">
        <v>64</v>
      </c>
      <c r="B8" s="81"/>
      <c r="C8" s="81"/>
      <c r="D8" s="81"/>
      <c r="E8" s="81"/>
      <c r="F8" s="82"/>
    </row>
    <row r="9" spans="1:7" ht="24.95" customHeight="1" x14ac:dyDescent="0.25">
      <c r="A9" s="77" t="s">
        <v>65</v>
      </c>
      <c r="B9" s="78">
        <v>18.61</v>
      </c>
      <c r="C9" s="79">
        <f>(199.95+B9)*D1*F1</f>
        <v>1830.44</v>
      </c>
      <c r="D9" s="79">
        <f>(149.95+B9)*D1*F1</f>
        <v>1411.69</v>
      </c>
      <c r="E9" s="72"/>
      <c r="F9" s="73"/>
    </row>
    <row r="10" spans="1:7" ht="24.95" customHeight="1" x14ac:dyDescent="0.3">
      <c r="A10" s="58" t="s">
        <v>2</v>
      </c>
      <c r="B10" s="59"/>
      <c r="C10" s="59"/>
      <c r="D10" s="59"/>
      <c r="E10" s="59"/>
      <c r="F10" s="60"/>
    </row>
    <row r="11" spans="1:7" ht="24.95" customHeight="1" x14ac:dyDescent="0.25">
      <c r="A11" s="2" t="s">
        <v>60</v>
      </c>
      <c r="B11" s="4">
        <v>16.61</v>
      </c>
      <c r="C11" s="6">
        <f>(79.95+B11)*D1*F1</f>
        <v>808.69</v>
      </c>
      <c r="D11" s="6">
        <f>(49.95+B11)*D1*F1</f>
        <v>557.44000000000005</v>
      </c>
      <c r="E11" s="52"/>
      <c r="F11" s="53"/>
    </row>
    <row r="12" spans="1:7" ht="24.95" customHeight="1" x14ac:dyDescent="0.3">
      <c r="A12" s="58" t="s">
        <v>3</v>
      </c>
      <c r="B12" s="59"/>
      <c r="C12" s="59"/>
      <c r="D12" s="59"/>
      <c r="E12" s="59"/>
      <c r="F12" s="60"/>
    </row>
    <row r="13" spans="1:7" ht="24.95" customHeight="1" x14ac:dyDescent="0.25">
      <c r="A13" s="2" t="s">
        <v>5</v>
      </c>
      <c r="B13" s="4">
        <v>16.61</v>
      </c>
      <c r="C13" s="5">
        <f>(89.95+B13)*D1*F1</f>
        <v>892.43999999999994</v>
      </c>
      <c r="D13" s="5">
        <f>(69.95+B13)*D1*F1</f>
        <v>724.94</v>
      </c>
      <c r="E13" s="5">
        <f>((59.95*2+B13)*D1*F1)/2</f>
        <v>571.635625</v>
      </c>
      <c r="F13" s="12">
        <f>((49.95*3+B13)*D1*F1)/3</f>
        <v>464.70083333333349</v>
      </c>
      <c r="G13" s="1"/>
    </row>
    <row r="14" spans="1:7" ht="24.95" customHeight="1" x14ac:dyDescent="0.25">
      <c r="A14" s="2" t="s">
        <v>6</v>
      </c>
      <c r="B14" s="4">
        <v>16.61</v>
      </c>
      <c r="C14" s="5">
        <f>(89.95+B14)*D1*F1</f>
        <v>892.43999999999994</v>
      </c>
      <c r="D14" s="5">
        <f>(69.95+B14)*D1*F1</f>
        <v>724.94</v>
      </c>
      <c r="E14" s="5">
        <f>((59.95*2+B14)*D1*F1)/2</f>
        <v>571.635625</v>
      </c>
      <c r="F14" s="12">
        <f>((49.95*3+B14)*D1*F1)/3</f>
        <v>464.70083333333349</v>
      </c>
    </row>
    <row r="15" spans="1:7" ht="24.95" customHeight="1" x14ac:dyDescent="0.3">
      <c r="A15" s="58" t="s">
        <v>7</v>
      </c>
      <c r="B15" s="59"/>
      <c r="C15" s="59"/>
      <c r="D15" s="59"/>
      <c r="E15" s="59"/>
      <c r="F15" s="60"/>
    </row>
    <row r="16" spans="1:7" ht="24.95" customHeight="1" x14ac:dyDescent="0.25">
      <c r="A16" s="2" t="s">
        <v>8</v>
      </c>
      <c r="B16" s="4">
        <v>16.61</v>
      </c>
      <c r="C16" s="6">
        <f>(139.95+B16)*D1*F1</f>
        <v>1311.19</v>
      </c>
      <c r="D16" s="6">
        <f>(99.95+B16)*D1*F1</f>
        <v>976.18999999999994</v>
      </c>
      <c r="E16" s="18"/>
      <c r="F16" s="19"/>
    </row>
    <row r="17" spans="1:6" ht="24.95" customHeight="1" x14ac:dyDescent="0.25">
      <c r="A17" s="2" t="s">
        <v>9</v>
      </c>
      <c r="B17" s="4">
        <v>16.61</v>
      </c>
      <c r="C17" s="6">
        <f>(69.95+B17)*D1*F1</f>
        <v>724.94</v>
      </c>
      <c r="D17" s="6">
        <f>(49.95+B17)*D1*F1</f>
        <v>557.44000000000005</v>
      </c>
      <c r="E17" s="20"/>
      <c r="F17" s="21"/>
    </row>
    <row r="18" spans="1:6" ht="24.95" customHeight="1" x14ac:dyDescent="0.25">
      <c r="A18" s="2" t="s">
        <v>10</v>
      </c>
      <c r="B18" s="4">
        <v>16.61</v>
      </c>
      <c r="C18" s="6">
        <f>(69.95+B18)*D1*F1</f>
        <v>724.94</v>
      </c>
      <c r="D18" s="6">
        <f>(49.95+B18)*D1*F1</f>
        <v>557.44000000000005</v>
      </c>
      <c r="E18" s="20"/>
      <c r="F18" s="21"/>
    </row>
    <row r="19" spans="1:6" ht="24.95" customHeight="1" x14ac:dyDescent="0.25">
      <c r="A19" s="2" t="s">
        <v>61</v>
      </c>
      <c r="B19" s="4">
        <v>44.39</v>
      </c>
      <c r="C19" s="50"/>
      <c r="D19" s="6">
        <f>(59.95+B19)*D1*F1</f>
        <v>873.84750000000008</v>
      </c>
      <c r="E19" s="49" t="s">
        <v>62</v>
      </c>
      <c r="F19" s="21"/>
    </row>
    <row r="20" spans="1:6" ht="24.95" customHeight="1" x14ac:dyDescent="0.25">
      <c r="A20" s="2" t="s">
        <v>11</v>
      </c>
      <c r="B20" s="4">
        <v>16.61</v>
      </c>
      <c r="C20" s="6">
        <f>(79.95+B20)*D1*F1</f>
        <v>808.69</v>
      </c>
      <c r="D20" s="6">
        <f>(59.95+B20)*D1*F1</f>
        <v>641.19000000000005</v>
      </c>
      <c r="E20" s="22"/>
      <c r="F20" s="23"/>
    </row>
    <row r="21" spans="1:6" ht="24.95" customHeight="1" x14ac:dyDescent="0.3">
      <c r="A21" s="58" t="s">
        <v>12</v>
      </c>
      <c r="B21" s="59"/>
      <c r="C21" s="59"/>
      <c r="D21" s="59"/>
      <c r="E21" s="59"/>
      <c r="F21" s="60"/>
    </row>
    <row r="22" spans="1:6" ht="24.95" customHeight="1" x14ac:dyDescent="0.25">
      <c r="A22" s="2" t="s">
        <v>13</v>
      </c>
      <c r="B22" s="4">
        <v>16.61</v>
      </c>
      <c r="C22" s="6">
        <f>(229.95+B22)*D1*F1</f>
        <v>2064.94</v>
      </c>
      <c r="D22" s="6">
        <f>(179.95+B22)*D1*F1</f>
        <v>1646.19</v>
      </c>
      <c r="E22" s="18"/>
      <c r="F22" s="19"/>
    </row>
    <row r="23" spans="1:6" ht="24.95" customHeight="1" x14ac:dyDescent="0.25">
      <c r="A23" s="2" t="s">
        <v>14</v>
      </c>
      <c r="B23" s="4">
        <v>18.61</v>
      </c>
      <c r="C23" s="6">
        <f>(179.95+B23)*D1*F1</f>
        <v>1662.94</v>
      </c>
      <c r="D23" s="6">
        <f>(149.95+B23)*D1*F1</f>
        <v>1411.69</v>
      </c>
      <c r="E23" s="20"/>
      <c r="F23" s="21"/>
    </row>
    <row r="24" spans="1:6" ht="24.95" customHeight="1" thickBot="1" x14ac:dyDescent="0.3">
      <c r="A24" s="3" t="s">
        <v>15</v>
      </c>
      <c r="B24" s="7">
        <v>18.61</v>
      </c>
      <c r="C24" s="8">
        <f>(179.95+B24)*D1*F1</f>
        <v>1662.94</v>
      </c>
      <c r="D24" s="8">
        <f>(149.95+B24)*D1*F1</f>
        <v>1411.69</v>
      </c>
      <c r="E24" s="24"/>
      <c r="F24" s="25"/>
    </row>
    <row r="25" spans="1:6" ht="24.95" customHeight="1" x14ac:dyDescent="0.3">
      <c r="A25" s="84" t="s">
        <v>70</v>
      </c>
      <c r="B25" s="80"/>
      <c r="C25" s="80"/>
      <c r="D25" s="80"/>
      <c r="E25" s="80"/>
      <c r="F25" s="83"/>
    </row>
    <row r="26" spans="1:6" ht="24.95" customHeight="1" x14ac:dyDescent="0.25">
      <c r="A26" s="15" t="s">
        <v>66</v>
      </c>
      <c r="B26" s="16">
        <v>22.3</v>
      </c>
      <c r="C26" s="6">
        <f>(299.95+B26)*D1*F1</f>
        <v>2698.84375</v>
      </c>
      <c r="D26" s="6"/>
    </row>
    <row r="27" spans="1:6" ht="24.95" customHeight="1" x14ac:dyDescent="0.25">
      <c r="A27" s="15" t="s">
        <v>67</v>
      </c>
      <c r="B27" s="16">
        <v>24.23</v>
      </c>
      <c r="C27" s="6">
        <f>(499.95+B27)*D1*F1</f>
        <v>4390.0074999999997</v>
      </c>
      <c r="D27" s="6"/>
    </row>
    <row r="28" spans="1:6" ht="24.95" customHeight="1" x14ac:dyDescent="0.25">
      <c r="A28" s="15" t="s">
        <v>68</v>
      </c>
      <c r="B28" s="16">
        <v>32.03</v>
      </c>
      <c r="C28" s="6">
        <f>(999.95+B28)*D1*F1</f>
        <v>8642.8325000000004</v>
      </c>
      <c r="D28" s="6"/>
    </row>
    <row r="29" spans="1:6" ht="24.95" customHeight="1" thickBot="1" x14ac:dyDescent="0.3">
      <c r="A29" s="15" t="s">
        <v>69</v>
      </c>
      <c r="B29" s="42">
        <v>38.840000000000003</v>
      </c>
      <c r="C29" s="36">
        <f>(1499.95+B29)*D1*F1</f>
        <v>12887.366250000001</v>
      </c>
      <c r="D29" s="36"/>
    </row>
    <row r="30" spans="1:6" ht="15" customHeight="1" x14ac:dyDescent="0.25">
      <c r="A30" s="86" t="s">
        <v>24</v>
      </c>
      <c r="B30" s="87"/>
      <c r="C30" s="88"/>
      <c r="D30" s="88"/>
      <c r="E30" s="89"/>
      <c r="F30" s="89"/>
    </row>
    <row r="31" spans="1:6" ht="15" customHeight="1" x14ac:dyDescent="0.25">
      <c r="A31" s="85" t="s">
        <v>25</v>
      </c>
      <c r="B31" s="94"/>
      <c r="C31" s="95"/>
      <c r="D31" s="95"/>
      <c r="E31" s="37"/>
      <c r="F31" s="37"/>
    </row>
    <row r="32" spans="1:6" ht="15" customHeight="1" x14ac:dyDescent="0.25">
      <c r="A32" s="90"/>
      <c r="B32" s="91"/>
      <c r="C32" s="92"/>
      <c r="D32" s="92"/>
      <c r="E32" s="93"/>
      <c r="F32" s="93"/>
    </row>
    <row r="33" spans="1:6" ht="24.95" customHeight="1" x14ac:dyDescent="0.3">
      <c r="A33" s="54" t="s">
        <v>30</v>
      </c>
      <c r="B33" s="55"/>
      <c r="C33" s="55"/>
      <c r="D33" s="56" t="s">
        <v>29</v>
      </c>
      <c r="E33" s="55"/>
      <c r="F33" s="57"/>
    </row>
    <row r="34" spans="1:6" ht="24.95" customHeight="1" x14ac:dyDescent="0.25">
      <c r="A34" s="15" t="s">
        <v>50</v>
      </c>
      <c r="B34" s="34"/>
      <c r="C34" s="35">
        <f>30.75*F1</f>
        <v>206.02500000000001</v>
      </c>
      <c r="D34" s="35"/>
      <c r="E34" s="26"/>
      <c r="F34" s="14"/>
    </row>
    <row r="35" spans="1:6" ht="24.95" customHeight="1" x14ac:dyDescent="0.25">
      <c r="A35" s="15" t="s">
        <v>44</v>
      </c>
      <c r="B35" s="34">
        <v>16.61</v>
      </c>
      <c r="C35" s="35">
        <f>(99.95+B35)*D1*F1</f>
        <v>976.18999999999994</v>
      </c>
      <c r="D35" s="35">
        <f>C35</f>
        <v>976.18999999999994</v>
      </c>
      <c r="E35" s="26"/>
      <c r="F35" s="14"/>
    </row>
    <row r="36" spans="1:6" ht="24.95" customHeight="1" x14ac:dyDescent="0.25">
      <c r="A36" s="15" t="s">
        <v>45</v>
      </c>
      <c r="B36" s="16">
        <v>16.61</v>
      </c>
      <c r="C36" s="6">
        <f>(299.95+B36)*D1*F1</f>
        <v>2651.19</v>
      </c>
      <c r="D36" s="6">
        <f>C36/6</f>
        <v>441.86500000000001</v>
      </c>
      <c r="E36" s="26"/>
      <c r="F36" s="14"/>
    </row>
    <row r="37" spans="1:6" ht="24.95" customHeight="1" x14ac:dyDescent="0.25">
      <c r="A37" s="15" t="s">
        <v>46</v>
      </c>
      <c r="B37" s="16">
        <v>18.96</v>
      </c>
      <c r="C37" s="6">
        <f>(499.95+B37)*D1*F1</f>
        <v>4345.8712499999992</v>
      </c>
      <c r="D37" s="6">
        <f>C37/13</f>
        <v>334.2977884615384</v>
      </c>
      <c r="E37" s="26"/>
      <c r="F37" s="14"/>
    </row>
    <row r="38" spans="1:6" ht="24.95" customHeight="1" x14ac:dyDescent="0.25">
      <c r="A38" s="15" t="s">
        <v>47</v>
      </c>
      <c r="B38" s="16">
        <v>21.3</v>
      </c>
      <c r="C38" s="6">
        <f>(999.95+B38)*D1*F1</f>
        <v>8552.96875</v>
      </c>
      <c r="D38" s="6">
        <f>C38/24</f>
        <v>356.37369791666669</v>
      </c>
      <c r="E38" s="26"/>
      <c r="F38" s="14"/>
    </row>
    <row r="39" spans="1:6" ht="24.95" customHeight="1" x14ac:dyDescent="0.25">
      <c r="A39" s="15" t="s">
        <v>48</v>
      </c>
      <c r="B39" s="42">
        <v>23.23</v>
      </c>
      <c r="C39" s="36">
        <f>(1499.95+B39)*D1*F1</f>
        <v>12756.632500000002</v>
      </c>
      <c r="D39" s="36">
        <f>C39/35</f>
        <v>364.47521428571434</v>
      </c>
      <c r="E39" s="26"/>
      <c r="F39" s="14"/>
    </row>
    <row r="40" spans="1:6" ht="24.95" customHeight="1" x14ac:dyDescent="0.3">
      <c r="A40" s="64" t="s">
        <v>57</v>
      </c>
      <c r="B40" s="65"/>
      <c r="C40" s="65"/>
      <c r="D40" s="68" t="s">
        <v>29</v>
      </c>
      <c r="E40" s="68"/>
      <c r="F40" s="69"/>
    </row>
    <row r="41" spans="1:6" ht="24.95" customHeight="1" x14ac:dyDescent="0.25">
      <c r="A41" s="15" t="s">
        <v>44</v>
      </c>
      <c r="B41" s="34">
        <v>22.3</v>
      </c>
      <c r="C41" s="35">
        <f>(199.95+B41)*D1*F1</f>
        <v>1861.34375</v>
      </c>
      <c r="D41" s="35">
        <f>C41/1</f>
        <v>1861.34375</v>
      </c>
      <c r="E41" s="37"/>
      <c r="F41" s="14"/>
    </row>
    <row r="42" spans="1:6" ht="24.95" customHeight="1" x14ac:dyDescent="0.25">
      <c r="A42" s="15" t="s">
        <v>53</v>
      </c>
      <c r="B42" s="16">
        <v>24.23</v>
      </c>
      <c r="C42" s="6">
        <f>(299.95+B42)*D1*F1</f>
        <v>2715.0075000000002</v>
      </c>
      <c r="D42" s="6">
        <f>C42/2</f>
        <v>1357.5037500000001</v>
      </c>
      <c r="E42" s="37"/>
      <c r="F42" s="14"/>
    </row>
    <row r="43" spans="1:6" ht="24.95" customHeight="1" x14ac:dyDescent="0.25">
      <c r="A43" s="15" t="s">
        <v>54</v>
      </c>
      <c r="B43" s="16">
        <v>29.1</v>
      </c>
      <c r="C43" s="6">
        <f>(499.95+B43)*D1*F1</f>
        <v>4430.7937499999998</v>
      </c>
      <c r="D43" s="6">
        <f>C43/3</f>
        <v>1476.9312499999999</v>
      </c>
      <c r="E43" s="37"/>
      <c r="F43" s="14"/>
    </row>
    <row r="44" spans="1:6" ht="24.95" customHeight="1" x14ac:dyDescent="0.25">
      <c r="A44" s="15" t="s">
        <v>55</v>
      </c>
      <c r="B44" s="16">
        <v>44.77</v>
      </c>
      <c r="C44" s="6">
        <f>(999.95+B44)*D1*F1</f>
        <v>8749.5300000000007</v>
      </c>
      <c r="D44" s="6">
        <f>C44/6</f>
        <v>1458.2550000000001</v>
      </c>
      <c r="E44" s="37"/>
      <c r="F44" s="14"/>
    </row>
    <row r="45" spans="1:6" ht="24.95" customHeight="1" x14ac:dyDescent="0.25">
      <c r="A45" s="15" t="s">
        <v>56</v>
      </c>
      <c r="B45" s="42">
        <v>64.260000000000005</v>
      </c>
      <c r="C45" s="36">
        <f>(1599.95+B45)*D1*F1</f>
        <v>13937.758749999999</v>
      </c>
      <c r="D45" s="36">
        <f>C45/10</f>
        <v>1393.7758749999998</v>
      </c>
      <c r="E45" s="37"/>
      <c r="F45" s="14"/>
    </row>
    <row r="46" spans="1:6" ht="24.95" customHeight="1" x14ac:dyDescent="0.3">
      <c r="A46" s="64" t="s">
        <v>59</v>
      </c>
      <c r="B46" s="65"/>
      <c r="C46" s="65"/>
      <c r="D46" s="68" t="s">
        <v>58</v>
      </c>
      <c r="E46" s="68"/>
      <c r="F46" s="69"/>
    </row>
    <row r="47" spans="1:6" ht="24.95" customHeight="1" x14ac:dyDescent="0.25">
      <c r="A47" s="15" t="s">
        <v>75</v>
      </c>
      <c r="B47" s="34">
        <v>18.96</v>
      </c>
      <c r="C47" s="35">
        <f>(99.95+B47)*D1*F1</f>
        <v>995.87124999999992</v>
      </c>
      <c r="D47" s="35">
        <f>C47/2</f>
        <v>497.93562499999996</v>
      </c>
      <c r="E47" s="37"/>
      <c r="F47" s="14"/>
    </row>
    <row r="48" spans="1:6" ht="24.95" customHeight="1" x14ac:dyDescent="0.25">
      <c r="A48" s="15" t="s">
        <v>74</v>
      </c>
      <c r="B48" s="16">
        <v>25.17</v>
      </c>
      <c r="C48" s="6">
        <f>(299.95+B48)*D1*F1</f>
        <v>2722.88</v>
      </c>
      <c r="D48" s="6">
        <f>C48/7</f>
        <v>388.98285714285714</v>
      </c>
      <c r="E48" s="37"/>
      <c r="F48" s="14"/>
    </row>
    <row r="49" spans="1:6" ht="24.95" customHeight="1" x14ac:dyDescent="0.25">
      <c r="A49" s="15" t="s">
        <v>73</v>
      </c>
      <c r="B49" s="16">
        <v>30.97</v>
      </c>
      <c r="C49" s="6">
        <f>(499.95+B49)*D1*F1</f>
        <v>4446.4549999999999</v>
      </c>
      <c r="D49" s="6">
        <f>C49/12</f>
        <v>370.53791666666666</v>
      </c>
      <c r="E49" s="37"/>
      <c r="F49" s="14"/>
    </row>
    <row r="50" spans="1:6" ht="24.95" customHeight="1" x14ac:dyDescent="0.25">
      <c r="A50" s="15" t="s">
        <v>72</v>
      </c>
      <c r="B50" s="16">
        <v>40.64</v>
      </c>
      <c r="C50" s="6">
        <f>(999.95+B50)*D1*F1</f>
        <v>8714.9412500000017</v>
      </c>
      <c r="D50" s="6">
        <f>C50/25</f>
        <v>348.59765000000004</v>
      </c>
      <c r="E50" s="37"/>
      <c r="F50" s="14"/>
    </row>
    <row r="51" spans="1:6" ht="24.95" customHeight="1" x14ac:dyDescent="0.25">
      <c r="A51" s="15" t="s">
        <v>71</v>
      </c>
      <c r="B51" s="42">
        <v>57.91</v>
      </c>
      <c r="C51" s="36">
        <f>(1499.95+B51)*D1*F1</f>
        <v>13047.077500000003</v>
      </c>
      <c r="D51" s="36">
        <f>C51/38</f>
        <v>343.34414473684217</v>
      </c>
      <c r="E51" s="37"/>
      <c r="F51" s="14"/>
    </row>
    <row r="52" spans="1:6" ht="24.95" customHeight="1" x14ac:dyDescent="0.3">
      <c r="A52" s="64" t="s">
        <v>31</v>
      </c>
      <c r="B52" s="55"/>
      <c r="C52" s="55"/>
      <c r="D52" s="56" t="s">
        <v>29</v>
      </c>
      <c r="E52" s="55"/>
      <c r="F52" s="57"/>
    </row>
    <row r="53" spans="1:6" ht="24.95" customHeight="1" x14ac:dyDescent="0.25">
      <c r="A53" s="15" t="s">
        <v>51</v>
      </c>
      <c r="B53" s="43">
        <v>18.96</v>
      </c>
      <c r="C53" s="35">
        <f>(74.95+B53)*D1*F1</f>
        <v>786.49624999999992</v>
      </c>
      <c r="D53" s="35">
        <f>C53/1</f>
        <v>786.49624999999992</v>
      </c>
      <c r="E53" s="26"/>
      <c r="F53" s="14"/>
    </row>
    <row r="54" spans="1:6" ht="24.95" customHeight="1" x14ac:dyDescent="0.25">
      <c r="A54" s="15" t="s">
        <v>52</v>
      </c>
      <c r="B54" s="17">
        <v>18.96</v>
      </c>
      <c r="C54" s="35">
        <f>(274.95+B54)*D1*F1</f>
        <v>2461.4962499999997</v>
      </c>
      <c r="D54" s="6">
        <f>C54/6</f>
        <v>410.24937499999993</v>
      </c>
      <c r="E54" s="26"/>
      <c r="F54" s="14"/>
    </row>
    <row r="55" spans="1:6" ht="24.95" customHeight="1" x14ac:dyDescent="0.25">
      <c r="A55" s="15" t="s">
        <v>37</v>
      </c>
      <c r="B55" s="17">
        <v>16.61</v>
      </c>
      <c r="C55" s="6">
        <f>(200+B55)*D1*F1</f>
        <v>1814.1087500000003</v>
      </c>
      <c r="D55" s="6">
        <f>C55/5</f>
        <v>362.82175000000007</v>
      </c>
      <c r="E55" s="26"/>
      <c r="F55" s="14"/>
    </row>
    <row r="56" spans="1:6" ht="24.95" customHeight="1" x14ac:dyDescent="0.25">
      <c r="A56" s="15" t="s">
        <v>38</v>
      </c>
      <c r="B56" s="17">
        <v>16.61</v>
      </c>
      <c r="C56" s="6">
        <f>(200+B56)*D1*F1</f>
        <v>1814.1087500000003</v>
      </c>
      <c r="D56" s="6">
        <f>C56/7</f>
        <v>259.15839285714293</v>
      </c>
      <c r="E56" s="26"/>
      <c r="F56" s="14"/>
    </row>
    <row r="57" spans="1:6" ht="24.95" customHeight="1" x14ac:dyDescent="0.25">
      <c r="A57" s="15" t="s">
        <v>39</v>
      </c>
      <c r="B57" s="17">
        <v>16.61</v>
      </c>
      <c r="C57" s="6">
        <f>(500+B57)*D1*F1</f>
        <v>4326.6087500000003</v>
      </c>
      <c r="D57" s="6">
        <f>C57/11</f>
        <v>393.3280681818182</v>
      </c>
      <c r="E57" s="26"/>
      <c r="F57" s="14"/>
    </row>
    <row r="58" spans="1:6" ht="24.95" customHeight="1" x14ac:dyDescent="0.25">
      <c r="A58" s="15" t="s">
        <v>40</v>
      </c>
      <c r="B58" s="44">
        <v>16.61</v>
      </c>
      <c r="C58" s="36">
        <f>(500+B58)*D1*F1</f>
        <v>4326.6087500000003</v>
      </c>
      <c r="D58" s="36">
        <f>C58/11</f>
        <v>393.3280681818182</v>
      </c>
      <c r="E58" s="26"/>
      <c r="F58" s="14"/>
    </row>
    <row r="59" spans="1:6" ht="24.95" customHeight="1" x14ac:dyDescent="0.3">
      <c r="A59" s="54" t="s">
        <v>32</v>
      </c>
      <c r="B59" s="55"/>
      <c r="C59" s="55"/>
      <c r="D59" s="56" t="s">
        <v>29</v>
      </c>
      <c r="E59" s="66"/>
      <c r="F59" s="67"/>
    </row>
    <row r="60" spans="1:6" ht="24.95" customHeight="1" x14ac:dyDescent="0.25">
      <c r="A60" s="45" t="s">
        <v>33</v>
      </c>
      <c r="B60" s="46">
        <v>16.61</v>
      </c>
      <c r="C60" s="35">
        <f>(349.75+B60)*D1*F1</f>
        <v>3068.2650000000003</v>
      </c>
      <c r="D60" s="35">
        <f>C60/7</f>
        <v>438.32357142857148</v>
      </c>
      <c r="E60" s="47" t="s">
        <v>41</v>
      </c>
      <c r="F60" s="48"/>
    </row>
    <row r="61" spans="1:6" ht="24.95" customHeight="1" x14ac:dyDescent="0.25">
      <c r="A61" s="30" t="s">
        <v>34</v>
      </c>
      <c r="B61" s="31">
        <v>16.61</v>
      </c>
      <c r="C61" s="6">
        <f>(699.5+B61)*D1*F1</f>
        <v>5997.4212500000003</v>
      </c>
      <c r="D61" s="6">
        <f>C61/14</f>
        <v>428.38723214285716</v>
      </c>
      <c r="E61" s="38" t="s">
        <v>42</v>
      </c>
      <c r="F61" s="39"/>
    </row>
    <row r="62" spans="1:6" ht="24.95" customHeight="1" x14ac:dyDescent="0.25">
      <c r="A62" s="30" t="s">
        <v>35</v>
      </c>
      <c r="B62" s="31">
        <v>29.17</v>
      </c>
      <c r="C62" s="6">
        <f>(479.85+B62)*D1*F1</f>
        <v>4263.0425000000005</v>
      </c>
      <c r="D62" s="6">
        <f>C62/3</f>
        <v>1421.0141666666668</v>
      </c>
      <c r="E62" s="38" t="s">
        <v>49</v>
      </c>
      <c r="F62" s="39"/>
    </row>
    <row r="63" spans="1:6" ht="24.95" customHeight="1" thickBot="1" x14ac:dyDescent="0.3">
      <c r="A63" s="32" t="s">
        <v>36</v>
      </c>
      <c r="B63" s="33">
        <v>50.64</v>
      </c>
      <c r="C63" s="8">
        <f>(959.7+B63)*D1*F1</f>
        <v>8461.5974999999999</v>
      </c>
      <c r="D63" s="8">
        <f>C63/7</f>
        <v>1208.7996428571428</v>
      </c>
      <c r="E63" s="40" t="s">
        <v>43</v>
      </c>
      <c r="F63" s="41"/>
    </row>
  </sheetData>
  <mergeCells count="19">
    <mergeCell ref="A40:C40"/>
    <mergeCell ref="A46:C46"/>
    <mergeCell ref="A59:C59"/>
    <mergeCell ref="D59:F59"/>
    <mergeCell ref="A52:C52"/>
    <mergeCell ref="D52:F52"/>
    <mergeCell ref="D40:F40"/>
    <mergeCell ref="D46:F46"/>
    <mergeCell ref="D4:F4"/>
    <mergeCell ref="E11:F11"/>
    <mergeCell ref="A33:C33"/>
    <mergeCell ref="D33:F33"/>
    <mergeCell ref="A10:F10"/>
    <mergeCell ref="A5:F5"/>
    <mergeCell ref="A12:F12"/>
    <mergeCell ref="A15:F15"/>
    <mergeCell ref="A21:F21"/>
    <mergeCell ref="A8:F8"/>
    <mergeCell ref="A25:F25"/>
  </mergeCells>
  <pageMargins left="0.70866141732283472" right="0.70866141732283472" top="0.59055118110236227" bottom="0.59055118110236227" header="0.31496062992125984" footer="0.31496062992125984"/>
  <pageSetup paperSize="9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GertVinnie</dc:creator>
  <cp:lastModifiedBy>GertVinnie</cp:lastModifiedBy>
  <cp:lastPrinted>2015-09-25T07:41:05Z</cp:lastPrinted>
  <dcterms:created xsi:type="dcterms:W3CDTF">2015-03-05T08:43:09Z</dcterms:created>
  <dcterms:modified xsi:type="dcterms:W3CDTF">2015-09-25T08:06:18Z</dcterms:modified>
</cp:coreProperties>
</file>